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-105" yWindow="-105" windowWidth="21840" windowHeight="12570"/>
  </bookViews>
  <sheets>
    <sheet name="Лист1" sheetId="1" r:id="rId1"/>
  </sheets>
  <definedNames>
    <definedName name="_xlnm.Print_Area" localSheetId="0">Лист1!$A$1:$I$50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7" i="1" l="1"/>
  <c r="I20" i="1"/>
  <c r="I18" i="1"/>
  <c r="I16" i="1"/>
  <c r="I15" i="1"/>
  <c r="I12" i="1"/>
  <c r="H25" i="1" l="1"/>
  <c r="G25" i="1"/>
  <c r="M36" i="1" l="1"/>
  <c r="I34" i="1"/>
  <c r="I32" i="1"/>
  <c r="I28" i="1"/>
  <c r="I27" i="1"/>
  <c r="I26" i="1"/>
  <c r="I25" i="1"/>
  <c r="I22" i="1"/>
  <c r="I23" i="1"/>
  <c r="I24" i="1"/>
  <c r="I21" i="1"/>
  <c r="I14" i="1"/>
  <c r="I13" i="1"/>
  <c r="D52" i="1"/>
  <c r="F32" i="1"/>
  <c r="F28" i="1"/>
  <c r="F24" i="1"/>
  <c r="F25" i="1"/>
  <c r="F26" i="1"/>
  <c r="F23" i="1"/>
  <c r="F22" i="1"/>
  <c r="F21" i="1"/>
  <c r="F20" i="1"/>
  <c r="F18" i="1" l="1"/>
  <c r="F16" i="1"/>
  <c r="F15" i="1"/>
  <c r="F14" i="1"/>
  <c r="F47" i="1" l="1"/>
  <c r="H47" i="1"/>
  <c r="E23" i="1"/>
  <c r="E24" i="1"/>
  <c r="E21" i="1"/>
  <c r="E28" i="1"/>
  <c r="E20" i="1"/>
  <c r="E25" i="1" l="1"/>
  <c r="D21" i="1"/>
  <c r="E32" i="1"/>
  <c r="E26" i="1"/>
  <c r="E22" i="1"/>
  <c r="E18" i="1"/>
  <c r="E15" i="1"/>
  <c r="E16" i="1" l="1"/>
  <c r="E14" i="1"/>
  <c r="D32" i="1"/>
  <c r="D14" i="1"/>
  <c r="D28" i="1" l="1"/>
  <c r="D25" i="1"/>
  <c r="D26" i="1"/>
  <c r="D23" i="1"/>
  <c r="D22" i="1"/>
  <c r="D20" i="1" l="1"/>
  <c r="D18" i="1"/>
  <c r="D16" i="1"/>
  <c r="D15" i="1"/>
  <c r="C16" i="1" l="1"/>
  <c r="C14" i="1"/>
  <c r="C21" i="1" l="1"/>
  <c r="C28" i="1"/>
</calcChain>
</file>

<file path=xl/sharedStrings.xml><?xml version="1.0" encoding="utf-8"?>
<sst xmlns="http://schemas.openxmlformats.org/spreadsheetml/2006/main" count="97" uniqueCount="91">
  <si>
    <t xml:space="preserve">Аналіз фінансово-господарської діяльності комунального некомерційного підприємства </t>
  </si>
  <si>
    <t>(назва підприємства)</t>
  </si>
  <si>
    <t>Показники</t>
  </si>
  <si>
    <t>відповідний</t>
  </si>
  <si>
    <t>період</t>
  </si>
  <si>
    <t>минулого року</t>
  </si>
  <si>
    <t>Планові показники відповідного періоду</t>
  </si>
  <si>
    <t>Відхилення фактичних показників від планових</t>
  </si>
  <si>
    <t>За</t>
  </si>
  <si>
    <t>І квартал</t>
  </si>
  <si>
    <t>За 9 місяців</t>
  </si>
  <si>
    <t>За звітний рік</t>
  </si>
  <si>
    <t>Балансова вартість основних фондів, тис. грн</t>
  </si>
  <si>
    <t>Залишкова вартість основних фондів, тис. грн.</t>
  </si>
  <si>
    <t xml:space="preserve">Чистий дохід (виручка) від реалізації  продукції (товарів, робіт послуг), тис.грн.       </t>
  </si>
  <si>
    <t>Собівартість реалізованої продукції (товарів робіт, послуг), тис. грн.</t>
  </si>
  <si>
    <t>Адміністративні витрати, тис. грн.</t>
  </si>
  <si>
    <t>Витрати на збут, тис. грн.</t>
  </si>
  <si>
    <t>Інші операційні витрати, тис. грн.</t>
  </si>
  <si>
    <t>Інші витрати</t>
  </si>
  <si>
    <t>Елементи операційних витрат, тис. грн., в т.ч.</t>
  </si>
  <si>
    <t>- матеріальні затрати</t>
  </si>
  <si>
    <t>- витрати на оплату праці, з них:</t>
  </si>
  <si>
    <t>- основна заробітна плата</t>
  </si>
  <si>
    <t>-додаткова заробітна плата</t>
  </si>
  <si>
    <t>- інші заохочувальні та       компенсаційні виплати</t>
  </si>
  <si>
    <t>- відрахування на соціальні заходи</t>
  </si>
  <si>
    <t>- амортизація</t>
  </si>
  <si>
    <t>- інші операційні витрати</t>
  </si>
  <si>
    <t>з них:</t>
  </si>
  <si>
    <t xml:space="preserve">           -паливо-мастильні матеріали</t>
  </si>
  <si>
    <t xml:space="preserve">           -енергоносії  </t>
  </si>
  <si>
    <t>Нерозподілений дохід (збиток), тис. грн.</t>
  </si>
  <si>
    <t>Середньооблікова  чисельність, чол.</t>
  </si>
  <si>
    <t>Середньомісячна  заробітна плата, грн.</t>
  </si>
  <si>
    <t>Дебіторська заборгованість, тис. грн.</t>
  </si>
  <si>
    <t>Кредиторська  заборгованість, тис. грн.</t>
  </si>
  <si>
    <t>в т.ч. по заробітній платі</t>
  </si>
  <si>
    <t>Загальна площа приміщень, кв.м</t>
  </si>
  <si>
    <t>Надано площ в оренду, кв.м</t>
  </si>
  <si>
    <t>Сума надходжень від надання в оренду площ, грн</t>
  </si>
  <si>
    <t>Середньомісячна орендна плата за 1 кв.м., грн</t>
  </si>
  <si>
    <t>Матеріальне забезпечення керівника</t>
  </si>
  <si>
    <t xml:space="preserve">За </t>
  </si>
  <si>
    <t>II квартал</t>
  </si>
  <si>
    <t>III квартал</t>
  </si>
  <si>
    <t>IV квартал</t>
  </si>
  <si>
    <t>Розмір посадового окладу, грн.</t>
  </si>
  <si>
    <t>Премія, грн.</t>
  </si>
  <si>
    <t>Надбавки та доплати, грн.</t>
  </si>
  <si>
    <t>Інші виплати, грн.</t>
  </si>
  <si>
    <t>Фактичні показники за відповідний період минулого року</t>
  </si>
  <si>
    <t>За І квартал</t>
  </si>
  <si>
    <t>За І півріччя</t>
  </si>
  <si>
    <t>№ з/п</t>
  </si>
  <si>
    <t>КНП "Малинський ЦПМСД" ММР</t>
  </si>
  <si>
    <t>п 208</t>
  </si>
  <si>
    <t>п 1400</t>
  </si>
  <si>
    <r>
      <t>1.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</si>
  <si>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2.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</si>
  <si>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13.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</si>
  <si>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14.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</si>
  <si>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15.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</si>
  <si>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16.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</si>
  <si>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17.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</si>
  <si>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18.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</si>
  <si>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19.</t>
    </r>
    <r>
      <rPr>
        <sz val="7"/>
        <rFont val="Times New Roman"/>
        <family val="1"/>
        <charset val="204"/>
      </rPr>
      <t xml:space="preserve">        </t>
    </r>
    <r>
      <rPr>
        <sz val="12"/>
        <rFont val="Times New Roman"/>
        <family val="1"/>
        <charset val="204"/>
      </rPr>
      <t> </t>
    </r>
  </si>
  <si>
    <r>
      <t>20.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</si>
  <si>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21.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</si>
  <si>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22.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</si>
  <si>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11.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</si>
  <si>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10.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</si>
  <si>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12.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</si>
  <si>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3.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</si>
  <si>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4.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</si>
  <si>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5.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</si>
  <si>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6.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</si>
  <si>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7.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</si>
  <si>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8.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</si>
  <si>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9.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</si>
  <si>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t>п.1500</t>
  </si>
  <si>
    <t>п.1000-С30-С31</t>
  </si>
  <si>
    <t>п.300-С19</t>
  </si>
  <si>
    <t>п.200-С18</t>
  </si>
  <si>
    <t>п.100</t>
  </si>
  <si>
    <t>2023 рік</t>
  </si>
  <si>
    <t>п.208+п.600</t>
  </si>
  <si>
    <t>Додаток 2 до рішення</t>
  </si>
  <si>
    <t xml:space="preserve"> Малинської міської ради</t>
  </si>
  <si>
    <t>54-ї сесії 8-го скликання</t>
  </si>
  <si>
    <t>від 23.02.2024 № 1184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</si>
</sst>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_);_(* \(#,##0.0\);_(* \-_);_(@_)"/>
    <numFmt numFmtId="165" formatCode="_-* #,##0.0\ _₴_-;\-* #,##0.0\ _₴_-;_-* &quot;-&quot;?\ _₴_-;_-@_-"/>
  </numFmts>
  <fonts count="10" x14ac:knownFonts="1"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4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0" fontId="6" fillId="0" borderId="0" xfId="0" applyFont="1" applyFill="1"/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/>
    </xf>
    <xf numFmtId="0" fontId="2" fillId="0" borderId="0" xfId="0" applyFont="1" applyFill="1"/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64" fontId="5" fillId="0" borderId="12" xfId="0" applyNumberFormat="1" applyFont="1" applyBorder="1" applyAlignment="1">
      <alignment horizontal="center" vertical="center" wrapText="1"/>
    </xf>
    <xf numFmtId="2" fontId="4" fillId="0" borderId="6" xfId="0" applyNumberFormat="1" applyFont="1" applyFill="1" applyBorder="1" applyAlignment="1">
      <alignment horizontal="center" vertical="center" wrapText="1"/>
    </xf>
    <xf numFmtId="165" fontId="4" fillId="0" borderId="6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tabSelected="1" view="pageBreakPreview" topLeftCell="A55" zoomScaleNormal="100" zoomScaleSheetLayoutView="100" workbookViewId="0">
      <selection activeCell="G1" sqref="E1:I4"/>
    </sheetView>
  </sheetViews>
  <sheetFormatPr defaultColWidth="8.85546875" defaultRowHeight="15.75" x14ac:dyDescent="0.25"/>
  <cols>
    <col min="1" max="1" width="4.7109375" style="11" customWidth="1"/>
    <col min="2" max="2" width="42.28515625" style="11" customWidth="1"/>
    <col min="3" max="3" width="12.42578125" style="25" customWidth="1"/>
    <col min="4" max="4" width="12.7109375" style="25" customWidth="1"/>
    <col min="5" max="5" width="13.5703125" style="25" customWidth="1"/>
    <col min="6" max="6" width="13.7109375" style="25" customWidth="1"/>
    <col min="7" max="7" width="15.28515625" style="25" customWidth="1"/>
    <col min="8" max="8" width="14" style="25" customWidth="1"/>
    <col min="9" max="9" width="14.5703125" style="4" customWidth="1"/>
    <col min="10" max="16384" width="8.85546875" style="11"/>
  </cols>
  <sheetData>
    <row r="1" spans="1:12" ht="19.899999999999999" customHeight="1" x14ac:dyDescent="0.25">
      <c r="E1" s="49"/>
      <c r="F1" s="49"/>
      <c r="G1" s="50"/>
      <c r="H1" s="50"/>
      <c r="I1" s="51" t="s">
        <v>87</v>
      </c>
    </row>
    <row r="2" spans="1:12" x14ac:dyDescent="0.25">
      <c r="E2" s="52" t="s">
        <v>88</v>
      </c>
      <c r="F2" s="52"/>
      <c r="G2" s="52"/>
      <c r="H2" s="52"/>
      <c r="I2" s="52"/>
    </row>
    <row r="3" spans="1:12" x14ac:dyDescent="0.25">
      <c r="E3" s="51"/>
      <c r="F3" s="51"/>
      <c r="G3" s="52" t="s">
        <v>89</v>
      </c>
      <c r="H3" s="52"/>
      <c r="I3" s="52"/>
    </row>
    <row r="4" spans="1:12" x14ac:dyDescent="0.25">
      <c r="E4" s="49"/>
      <c r="F4" s="53"/>
      <c r="G4" s="52" t="s">
        <v>90</v>
      </c>
      <c r="H4" s="52"/>
      <c r="I4" s="52"/>
    </row>
    <row r="5" spans="1:12" s="3" customFormat="1" x14ac:dyDescent="0.25">
      <c r="A5" s="2"/>
      <c r="C5" s="4"/>
      <c r="D5" s="4"/>
      <c r="E5" s="4"/>
      <c r="G5" s="11"/>
      <c r="H5" s="11"/>
    </row>
    <row r="6" spans="1:12" s="3" customFormat="1" ht="18.75" x14ac:dyDescent="0.25">
      <c r="A6" s="48" t="s">
        <v>0</v>
      </c>
      <c r="B6" s="48"/>
      <c r="C6" s="48"/>
      <c r="D6" s="48"/>
      <c r="E6" s="48"/>
      <c r="F6" s="48"/>
      <c r="G6" s="48"/>
      <c r="H6" s="48"/>
      <c r="I6" s="48"/>
    </row>
    <row r="7" spans="1:12" s="3" customFormat="1" x14ac:dyDescent="0.25">
      <c r="A7" s="5"/>
      <c r="B7" s="35" t="s">
        <v>55</v>
      </c>
      <c r="C7" s="35"/>
      <c r="D7" s="35"/>
      <c r="E7" s="35"/>
      <c r="F7" s="35"/>
      <c r="G7" s="35"/>
      <c r="H7" s="35"/>
      <c r="I7" s="4"/>
    </row>
    <row r="8" spans="1:12" s="3" customFormat="1" ht="16.899999999999999" customHeight="1" x14ac:dyDescent="0.25">
      <c r="A8" s="36" t="s">
        <v>1</v>
      </c>
      <c r="B8" s="36"/>
      <c r="C8" s="36"/>
      <c r="D8" s="36"/>
      <c r="E8" s="36"/>
      <c r="F8" s="36"/>
      <c r="G8" s="36"/>
      <c r="H8" s="36"/>
      <c r="I8" s="4"/>
    </row>
    <row r="9" spans="1:12" s="3" customFormat="1" x14ac:dyDescent="0.25">
      <c r="A9" s="6"/>
      <c r="C9" s="4"/>
      <c r="D9" s="4"/>
      <c r="E9" s="4"/>
      <c r="F9" s="4"/>
      <c r="G9" s="25"/>
      <c r="H9" s="25"/>
      <c r="I9" s="4"/>
    </row>
    <row r="10" spans="1:12" s="3" customFormat="1" ht="62.45" customHeight="1" x14ac:dyDescent="0.25">
      <c r="A10" s="32" t="s">
        <v>54</v>
      </c>
      <c r="B10" s="37" t="s">
        <v>2</v>
      </c>
      <c r="C10" s="32" t="s">
        <v>85</v>
      </c>
      <c r="D10" s="32"/>
      <c r="E10" s="32"/>
      <c r="F10" s="32"/>
      <c r="G10" s="33" t="s">
        <v>51</v>
      </c>
      <c r="H10" s="33" t="s">
        <v>6</v>
      </c>
      <c r="I10" s="33" t="s">
        <v>7</v>
      </c>
    </row>
    <row r="11" spans="1:12" s="3" customFormat="1" ht="31.5" x14ac:dyDescent="0.25">
      <c r="A11" s="32"/>
      <c r="B11" s="37"/>
      <c r="C11" s="7" t="s">
        <v>52</v>
      </c>
      <c r="D11" s="7" t="s">
        <v>53</v>
      </c>
      <c r="E11" s="7" t="s">
        <v>10</v>
      </c>
      <c r="F11" s="7" t="s">
        <v>11</v>
      </c>
      <c r="G11" s="34"/>
      <c r="H11" s="34"/>
      <c r="I11" s="34"/>
    </row>
    <row r="12" spans="1:12" s="3" customFormat="1" ht="32.25" thickBot="1" x14ac:dyDescent="0.3">
      <c r="A12" s="8" t="s">
        <v>58</v>
      </c>
      <c r="B12" s="9" t="s">
        <v>12</v>
      </c>
      <c r="C12" s="1">
        <v>17588.41</v>
      </c>
      <c r="D12" s="1">
        <v>17850.5</v>
      </c>
      <c r="E12" s="1">
        <v>18828.48</v>
      </c>
      <c r="F12" s="1">
        <v>18805.400000000001</v>
      </c>
      <c r="G12" s="10">
        <v>17444.2</v>
      </c>
      <c r="H12" s="10">
        <v>17444.2</v>
      </c>
      <c r="I12" s="1">
        <f>F12-H12</f>
        <v>1361.2000000000007</v>
      </c>
    </row>
    <row r="13" spans="1:12" s="3" customFormat="1" ht="32.25" thickBot="1" x14ac:dyDescent="0.3">
      <c r="A13" s="8" t="s">
        <v>59</v>
      </c>
      <c r="B13" s="9" t="s">
        <v>13</v>
      </c>
      <c r="C13" s="1">
        <v>12418.68</v>
      </c>
      <c r="D13" s="1">
        <v>12724.9</v>
      </c>
      <c r="E13" s="1">
        <v>12874.61</v>
      </c>
      <c r="F13" s="1">
        <v>12904.3</v>
      </c>
      <c r="G13" s="10">
        <v>12993.1</v>
      </c>
      <c r="H13" s="10">
        <v>12993.1</v>
      </c>
      <c r="I13" s="1">
        <f>F13-H13</f>
        <v>-88.800000000001091</v>
      </c>
    </row>
    <row r="14" spans="1:12" ht="32.25" thickBot="1" x14ac:dyDescent="0.3">
      <c r="A14" s="8" t="s">
        <v>73</v>
      </c>
      <c r="B14" s="9" t="s">
        <v>14</v>
      </c>
      <c r="C14" s="27">
        <f>6432.8-183.8</f>
        <v>6249</v>
      </c>
      <c r="D14" s="1">
        <f>C14+6253.1</f>
        <v>12502.1</v>
      </c>
      <c r="E14" s="1">
        <f>D14+6878.6</f>
        <v>19380.7</v>
      </c>
      <c r="F14" s="1">
        <f>E14+5971</f>
        <v>25351.7</v>
      </c>
      <c r="G14" s="10">
        <v>26120</v>
      </c>
      <c r="H14" s="1">
        <v>26661.599999999999</v>
      </c>
      <c r="I14" s="1">
        <f>F14-H14</f>
        <v>-1309.8999999999978</v>
      </c>
      <c r="J14" s="11" t="s">
        <v>84</v>
      </c>
      <c r="L14" s="11">
        <v>100</v>
      </c>
    </row>
    <row r="15" spans="1:12" ht="32.25" thickBot="1" x14ac:dyDescent="0.3">
      <c r="A15" s="8" t="s">
        <v>74</v>
      </c>
      <c r="B15" s="9" t="s">
        <v>15</v>
      </c>
      <c r="C15" s="12">
        <v>5363.64</v>
      </c>
      <c r="D15" s="12">
        <f>C15+5045.52</f>
        <v>10409.16</v>
      </c>
      <c r="E15" s="12">
        <f>D15+4818.4</f>
        <v>15227.56</v>
      </c>
      <c r="F15" s="12">
        <f>E15+4805.1</f>
        <v>20032.66</v>
      </c>
      <c r="G15" s="12">
        <v>20171.7</v>
      </c>
      <c r="H15" s="12">
        <v>20957.2</v>
      </c>
      <c r="I15" s="1">
        <f>F15-H15</f>
        <v>-924.54000000000087</v>
      </c>
      <c r="J15" s="11" t="s">
        <v>83</v>
      </c>
      <c r="L15" s="11">
        <v>200</v>
      </c>
    </row>
    <row r="16" spans="1:12" ht="24" customHeight="1" thickBot="1" x14ac:dyDescent="0.3">
      <c r="A16" s="8" t="s">
        <v>75</v>
      </c>
      <c r="B16" s="9" t="s">
        <v>16</v>
      </c>
      <c r="C16" s="12">
        <f>1046.96-29.6</f>
        <v>1017.36</v>
      </c>
      <c r="D16" s="12">
        <f>C16+1114.78</f>
        <v>2132.14</v>
      </c>
      <c r="E16" s="12">
        <f>D16+1135.6</f>
        <v>3267.74</v>
      </c>
      <c r="F16" s="12">
        <f>E16+1122.4</f>
        <v>4390.1399999999994</v>
      </c>
      <c r="G16" s="12">
        <v>5336.4</v>
      </c>
      <c r="H16" s="12">
        <v>4599.8</v>
      </c>
      <c r="I16" s="1">
        <f>F16-H16</f>
        <v>-209.66000000000076</v>
      </c>
      <c r="J16" s="11" t="s">
        <v>82</v>
      </c>
      <c r="L16" s="11">
        <v>300</v>
      </c>
    </row>
    <row r="17" spans="1:12" ht="32.25" thickBot="1" x14ac:dyDescent="0.3">
      <c r="A17" s="8" t="s">
        <v>76</v>
      </c>
      <c r="B17" s="9" t="s">
        <v>17</v>
      </c>
      <c r="C17" s="14"/>
      <c r="D17" s="12"/>
      <c r="E17" s="12"/>
      <c r="F17" s="12"/>
      <c r="G17" s="15"/>
      <c r="H17" s="14"/>
      <c r="I17" s="1"/>
    </row>
    <row r="18" spans="1:12" ht="32.25" thickBot="1" x14ac:dyDescent="0.3">
      <c r="A18" s="8" t="s">
        <v>77</v>
      </c>
      <c r="B18" s="9" t="s">
        <v>18</v>
      </c>
      <c r="C18" s="12">
        <v>77.599999999999994</v>
      </c>
      <c r="D18" s="12">
        <f>C18+241.8</f>
        <v>319.39999999999998</v>
      </c>
      <c r="E18" s="12">
        <f>D18+1065.4</f>
        <v>1384.8000000000002</v>
      </c>
      <c r="F18" s="12">
        <f>E18+102.2</f>
        <v>1487.0000000000002</v>
      </c>
      <c r="G18" s="13">
        <v>231.2</v>
      </c>
      <c r="H18" s="12">
        <v>377.5</v>
      </c>
      <c r="I18" s="1">
        <f>F18-H18</f>
        <v>1109.5000000000002</v>
      </c>
      <c r="J18" s="11" t="s">
        <v>57</v>
      </c>
    </row>
    <row r="19" spans="1:12" ht="32.25" thickBot="1" x14ac:dyDescent="0.3">
      <c r="A19" s="8" t="s">
        <v>78</v>
      </c>
      <c r="B19" s="9" t="s">
        <v>19</v>
      </c>
      <c r="C19" s="12"/>
      <c r="D19" s="12"/>
      <c r="E19" s="12"/>
      <c r="F19" s="12"/>
      <c r="G19" s="13">
        <v>71.900000000000006</v>
      </c>
      <c r="H19" s="14"/>
      <c r="I19" s="1"/>
      <c r="J19" s="11" t="s">
        <v>56</v>
      </c>
      <c r="L19" s="11" t="s">
        <v>86</v>
      </c>
    </row>
    <row r="20" spans="1:12" ht="31.9" customHeight="1" thickBot="1" x14ac:dyDescent="0.3">
      <c r="A20" s="30" t="s">
        <v>79</v>
      </c>
      <c r="B20" s="9" t="s">
        <v>20</v>
      </c>
      <c r="C20" s="12">
        <v>6381</v>
      </c>
      <c r="D20" s="12">
        <f>C20+6302.3</f>
        <v>12683.3</v>
      </c>
      <c r="E20" s="12">
        <f>D20+6866.1</f>
        <v>19549.400000000001</v>
      </c>
      <c r="F20" s="12">
        <f>E20+5927.5</f>
        <v>25476.9</v>
      </c>
      <c r="G20" s="13">
        <v>25811.200000000001</v>
      </c>
      <c r="H20" s="12">
        <v>25461.1</v>
      </c>
      <c r="I20" s="1">
        <f>F20-H20</f>
        <v>15.80000000000291</v>
      </c>
      <c r="J20" s="11" t="s">
        <v>80</v>
      </c>
    </row>
    <row r="21" spans="1:12" ht="16.5" thickBot="1" x14ac:dyDescent="0.3">
      <c r="A21" s="41"/>
      <c r="B21" s="9" t="s">
        <v>21</v>
      </c>
      <c r="C21" s="12">
        <f>683.2-C30-C31</f>
        <v>683.2</v>
      </c>
      <c r="D21" s="12">
        <f>683.2+803-D30-D31</f>
        <v>1486.2</v>
      </c>
      <c r="E21" s="12">
        <f>D21+719.6-E30-E31</f>
        <v>2205.8000000000002</v>
      </c>
      <c r="F21" s="12">
        <f>E21+779.1</f>
        <v>2984.9</v>
      </c>
      <c r="G21" s="12">
        <v>1252.7</v>
      </c>
      <c r="H21" s="12">
        <v>3460</v>
      </c>
      <c r="I21" s="1">
        <f>F21-H21</f>
        <v>-475.09999999999991</v>
      </c>
      <c r="J21" s="11" t="s">
        <v>81</v>
      </c>
    </row>
    <row r="22" spans="1:12" ht="16.5" thickBot="1" x14ac:dyDescent="0.3">
      <c r="A22" s="41"/>
      <c r="B22" s="9" t="s">
        <v>22</v>
      </c>
      <c r="C22" s="12">
        <v>4659.7</v>
      </c>
      <c r="D22" s="12">
        <f>C22+4367.6</f>
        <v>9027.2999999999993</v>
      </c>
      <c r="E22" s="12">
        <f>D22+4217.3</f>
        <v>13244.599999999999</v>
      </c>
      <c r="F22" s="12">
        <f>E22+4155.4</f>
        <v>17400</v>
      </c>
      <c r="G22" s="13">
        <v>19149.400000000001</v>
      </c>
      <c r="H22" s="12">
        <v>17787.2</v>
      </c>
      <c r="I22" s="1">
        <f t="shared" ref="I22:I24" si="0">F22-H22</f>
        <v>-387.20000000000073</v>
      </c>
    </row>
    <row r="23" spans="1:12" ht="16.5" thickBot="1" x14ac:dyDescent="0.3">
      <c r="A23" s="41"/>
      <c r="B23" s="9" t="s">
        <v>23</v>
      </c>
      <c r="C23" s="12">
        <v>2024.7</v>
      </c>
      <c r="D23" s="12">
        <f>C23+3500</f>
        <v>5524.7</v>
      </c>
      <c r="E23" s="12">
        <f>D23+3667.2</f>
        <v>9191.9</v>
      </c>
      <c r="F23" s="12">
        <f>E23+2984.7</f>
        <v>12176.599999999999</v>
      </c>
      <c r="G23" s="13">
        <v>10995.3</v>
      </c>
      <c r="H23" s="12">
        <v>12673</v>
      </c>
      <c r="I23" s="1">
        <f t="shared" si="0"/>
        <v>-496.40000000000146</v>
      </c>
    </row>
    <row r="24" spans="1:12" ht="16.5" thickBot="1" x14ac:dyDescent="0.3">
      <c r="A24" s="41"/>
      <c r="B24" s="9" t="s">
        <v>24</v>
      </c>
      <c r="C24" s="12">
        <v>2325.1999999999998</v>
      </c>
      <c r="D24" s="12">
        <v>2985.9</v>
      </c>
      <c r="E24" s="12">
        <f>E22-E23-E25</f>
        <v>3244.2999999999988</v>
      </c>
      <c r="F24" s="12">
        <f>E24+859.3</f>
        <v>4103.5999999999985</v>
      </c>
      <c r="G24" s="13">
        <v>6659.2</v>
      </c>
      <c r="H24" s="12">
        <v>6183</v>
      </c>
      <c r="I24" s="1">
        <f t="shared" si="0"/>
        <v>-2079.4000000000015</v>
      </c>
    </row>
    <row r="25" spans="1:12" ht="32.25" thickBot="1" x14ac:dyDescent="0.3">
      <c r="A25" s="41"/>
      <c r="B25" s="9" t="s">
        <v>25</v>
      </c>
      <c r="C25" s="12">
        <v>309.8</v>
      </c>
      <c r="D25" s="12">
        <f>C25+206.9</f>
        <v>516.70000000000005</v>
      </c>
      <c r="E25" s="12">
        <f>D25+291.7</f>
        <v>808.40000000000009</v>
      </c>
      <c r="F25" s="12">
        <f>E25+311.4</f>
        <v>1119.8000000000002</v>
      </c>
      <c r="G25" s="13">
        <f>G22-G24-G23</f>
        <v>1494.9000000000015</v>
      </c>
      <c r="H25" s="12">
        <f>H23-H24</f>
        <v>6490</v>
      </c>
      <c r="I25" s="1">
        <f>F25-H25</f>
        <v>-5370.2</v>
      </c>
    </row>
    <row r="26" spans="1:12" ht="16.5" thickBot="1" x14ac:dyDescent="0.3">
      <c r="A26" s="41"/>
      <c r="B26" s="9" t="s">
        <v>26</v>
      </c>
      <c r="C26" s="12">
        <v>960.5</v>
      </c>
      <c r="D26" s="12">
        <f>C26+889.9</f>
        <v>1850.4</v>
      </c>
      <c r="E26" s="12">
        <f>D26+863.8</f>
        <v>2714.2</v>
      </c>
      <c r="F26" s="12">
        <f>E26+890.8</f>
        <v>3605</v>
      </c>
      <c r="G26" s="13">
        <v>3956.8</v>
      </c>
      <c r="H26" s="12">
        <v>3836.4</v>
      </c>
      <c r="I26" s="1">
        <f>F26-H26</f>
        <v>-231.40000000000009</v>
      </c>
    </row>
    <row r="27" spans="1:12" ht="16.5" thickBot="1" x14ac:dyDescent="0.3">
      <c r="A27" s="41"/>
      <c r="B27" s="9" t="s">
        <v>27</v>
      </c>
      <c r="C27" s="14"/>
      <c r="D27" s="14"/>
      <c r="E27" s="14"/>
      <c r="F27" s="14"/>
      <c r="G27" s="15"/>
      <c r="H27" s="14"/>
      <c r="I27" s="1">
        <f>F27-H27</f>
        <v>0</v>
      </c>
    </row>
    <row r="28" spans="1:12" s="3" customFormat="1" x14ac:dyDescent="0.25">
      <c r="A28" s="41"/>
      <c r="B28" s="16" t="s">
        <v>28</v>
      </c>
      <c r="C28" s="30">
        <f>SUM(C30:C31,C18)</f>
        <v>77.599999999999994</v>
      </c>
      <c r="D28" s="30">
        <f>C28+241.8</f>
        <v>319.39999999999998</v>
      </c>
      <c r="E28" s="30">
        <f>D28+1065.4</f>
        <v>1384.8000000000002</v>
      </c>
      <c r="F28" s="30">
        <f>E28+102.2</f>
        <v>1487.0000000000002</v>
      </c>
      <c r="G28" s="30">
        <v>1452.3</v>
      </c>
      <c r="H28" s="30">
        <v>377.5</v>
      </c>
      <c r="I28" s="42">
        <f>F28-H28</f>
        <v>1109.5000000000002</v>
      </c>
    </row>
    <row r="29" spans="1:12" s="3" customFormat="1" ht="16.5" thickBot="1" x14ac:dyDescent="0.3">
      <c r="A29" s="41"/>
      <c r="B29" s="9" t="s">
        <v>29</v>
      </c>
      <c r="C29" s="31"/>
      <c r="D29" s="31"/>
      <c r="E29" s="31"/>
      <c r="F29" s="31"/>
      <c r="G29" s="31"/>
      <c r="H29" s="31"/>
      <c r="I29" s="44"/>
    </row>
    <row r="30" spans="1:12" ht="16.5" thickBot="1" x14ac:dyDescent="0.3">
      <c r="A30" s="41"/>
      <c r="B30" s="9" t="s">
        <v>30</v>
      </c>
      <c r="C30" s="12"/>
      <c r="D30" s="12"/>
      <c r="E30" s="12"/>
      <c r="F30" s="12"/>
      <c r="G30" s="13">
        <v>312.3</v>
      </c>
      <c r="H30" s="14"/>
      <c r="I30" s="1"/>
    </row>
    <row r="31" spans="1:12" ht="16.5" thickBot="1" x14ac:dyDescent="0.3">
      <c r="A31" s="31"/>
      <c r="B31" s="9" t="s">
        <v>31</v>
      </c>
      <c r="C31" s="12"/>
      <c r="D31" s="12"/>
      <c r="E31" s="12"/>
      <c r="F31" s="12"/>
      <c r="G31" s="13">
        <v>908.8</v>
      </c>
      <c r="H31" s="14"/>
      <c r="I31" s="1"/>
    </row>
    <row r="32" spans="1:12" ht="30.6" customHeight="1" thickBot="1" x14ac:dyDescent="0.3">
      <c r="A32" s="8" t="s">
        <v>71</v>
      </c>
      <c r="B32" s="9" t="s">
        <v>32</v>
      </c>
      <c r="C32" s="26">
        <v>-132</v>
      </c>
      <c r="D32" s="26">
        <f>D14-D20</f>
        <v>-181.19999999999891</v>
      </c>
      <c r="E32" s="26">
        <f>E14-E20</f>
        <v>-168.70000000000073</v>
      </c>
      <c r="F32" s="26">
        <f>F14-F20</f>
        <v>-125.20000000000073</v>
      </c>
      <c r="G32" s="13">
        <v>183.8</v>
      </c>
      <c r="H32" s="1">
        <v>1200.5999999999999</v>
      </c>
      <c r="I32" s="28">
        <f>F32-H32</f>
        <v>-1325.8000000000006</v>
      </c>
    </row>
    <row r="33" spans="1:13" ht="29.45" customHeight="1" thickBot="1" x14ac:dyDescent="0.3">
      <c r="A33" s="8" t="s">
        <v>70</v>
      </c>
      <c r="B33" s="9" t="s">
        <v>33</v>
      </c>
      <c r="C33" s="12">
        <v>114</v>
      </c>
      <c r="D33" s="12">
        <v>114</v>
      </c>
      <c r="E33" s="12">
        <v>124</v>
      </c>
      <c r="F33" s="12">
        <v>119</v>
      </c>
      <c r="G33" s="13">
        <v>118</v>
      </c>
      <c r="H33" s="12">
        <v>124</v>
      </c>
      <c r="I33" s="1"/>
    </row>
    <row r="34" spans="1:13" ht="27.6" customHeight="1" thickBot="1" x14ac:dyDescent="0.3">
      <c r="A34" s="8" t="s">
        <v>72</v>
      </c>
      <c r="B34" s="9" t="s">
        <v>34</v>
      </c>
      <c r="C34" s="17">
        <v>1553210.81</v>
      </c>
      <c r="D34" s="17">
        <v>1466440.66</v>
      </c>
      <c r="E34" s="17">
        <v>1405756</v>
      </c>
      <c r="F34" s="17">
        <v>1385145.56</v>
      </c>
      <c r="G34" s="18">
        <v>1542976.7</v>
      </c>
      <c r="H34" s="17">
        <v>1448933.3</v>
      </c>
      <c r="I34" s="29">
        <f>F34-H34</f>
        <v>-63787.739999999991</v>
      </c>
    </row>
    <row r="35" spans="1:13" s="3" customFormat="1" ht="28.15" customHeight="1" thickBot="1" x14ac:dyDescent="0.3">
      <c r="A35" s="8" t="s">
        <v>60</v>
      </c>
      <c r="B35" s="9" t="s">
        <v>35</v>
      </c>
      <c r="C35" s="14"/>
      <c r="D35" s="12"/>
      <c r="E35" s="12"/>
      <c r="F35" s="12"/>
      <c r="G35" s="15"/>
      <c r="H35" s="14"/>
      <c r="I35" s="1"/>
    </row>
    <row r="36" spans="1:13" s="3" customFormat="1" ht="16.5" thickBot="1" x14ac:dyDescent="0.3">
      <c r="A36" s="30" t="s">
        <v>61</v>
      </c>
      <c r="B36" s="9" t="s">
        <v>36</v>
      </c>
      <c r="C36" s="14"/>
      <c r="D36" s="12"/>
      <c r="E36" s="12"/>
      <c r="F36" s="12"/>
      <c r="G36" s="15"/>
      <c r="H36" s="14"/>
      <c r="I36" s="1"/>
      <c r="M36" s="3">
        <f>-125.2+183.8</f>
        <v>58.600000000000009</v>
      </c>
    </row>
    <row r="37" spans="1:13" s="3" customFormat="1" ht="16.5" thickBot="1" x14ac:dyDescent="0.3">
      <c r="A37" s="31"/>
      <c r="B37" s="9" t="s">
        <v>37</v>
      </c>
      <c r="C37" s="14"/>
      <c r="D37" s="12"/>
      <c r="E37" s="12"/>
      <c r="F37" s="12"/>
      <c r="G37" s="15"/>
      <c r="H37" s="14"/>
      <c r="I37" s="1"/>
    </row>
    <row r="38" spans="1:13" s="3" customFormat="1" ht="27" customHeight="1" thickBot="1" x14ac:dyDescent="0.3">
      <c r="A38" s="8" t="s">
        <v>62</v>
      </c>
      <c r="B38" s="9" t="s">
        <v>38</v>
      </c>
      <c r="C38" s="14"/>
      <c r="D38" s="12"/>
      <c r="E38" s="12"/>
      <c r="F38" s="12"/>
      <c r="G38" s="15"/>
      <c r="H38" s="14"/>
      <c r="I38" s="1"/>
    </row>
    <row r="39" spans="1:13" s="3" customFormat="1" ht="27.6" customHeight="1" thickBot="1" x14ac:dyDescent="0.3">
      <c r="A39" s="8" t="s">
        <v>63</v>
      </c>
      <c r="B39" s="9" t="s">
        <v>39</v>
      </c>
      <c r="C39" s="14"/>
      <c r="D39" s="12"/>
      <c r="E39" s="12"/>
      <c r="F39" s="12"/>
      <c r="G39" s="15"/>
      <c r="H39" s="14"/>
      <c r="I39" s="1"/>
    </row>
    <row r="40" spans="1:13" s="3" customFormat="1" ht="32.25" thickBot="1" x14ac:dyDescent="0.3">
      <c r="A40" s="8" t="s">
        <v>64</v>
      </c>
      <c r="B40" s="9" t="s">
        <v>40</v>
      </c>
      <c r="C40" s="14"/>
      <c r="D40" s="12"/>
      <c r="E40" s="12"/>
      <c r="F40" s="12"/>
      <c r="G40" s="15"/>
      <c r="H40" s="14"/>
      <c r="I40" s="1"/>
    </row>
    <row r="41" spans="1:13" s="3" customFormat="1" ht="32.25" thickBot="1" x14ac:dyDescent="0.3">
      <c r="A41" s="8" t="s">
        <v>65</v>
      </c>
      <c r="B41" s="9" t="s">
        <v>41</v>
      </c>
      <c r="C41" s="14"/>
      <c r="D41" s="12"/>
      <c r="E41" s="12"/>
      <c r="F41" s="12"/>
      <c r="G41" s="15"/>
      <c r="H41" s="14"/>
      <c r="I41" s="1"/>
    </row>
    <row r="42" spans="1:13" s="3" customFormat="1" ht="16.5" thickBot="1" x14ac:dyDescent="0.3">
      <c r="A42" s="38" t="s">
        <v>42</v>
      </c>
      <c r="B42" s="39"/>
      <c r="C42" s="39"/>
      <c r="D42" s="39"/>
      <c r="E42" s="39"/>
      <c r="F42" s="39"/>
      <c r="G42" s="39"/>
      <c r="H42" s="39"/>
      <c r="I42" s="40"/>
    </row>
    <row r="43" spans="1:13" s="3" customFormat="1" ht="15.6" customHeight="1" x14ac:dyDescent="0.25">
      <c r="A43" s="30"/>
      <c r="B43" s="19"/>
      <c r="C43" s="20" t="s">
        <v>8</v>
      </c>
      <c r="D43" s="20" t="s">
        <v>43</v>
      </c>
      <c r="E43" s="20" t="s">
        <v>43</v>
      </c>
      <c r="F43" s="20" t="s">
        <v>43</v>
      </c>
      <c r="G43" s="19" t="s">
        <v>8</v>
      </c>
      <c r="H43" s="42" t="s">
        <v>6</v>
      </c>
      <c r="I43" s="42" t="s">
        <v>7</v>
      </c>
    </row>
    <row r="44" spans="1:13" s="3" customFormat="1" ht="15.6" customHeight="1" x14ac:dyDescent="0.25">
      <c r="A44" s="41"/>
      <c r="B44" s="19" t="s">
        <v>2</v>
      </c>
      <c r="C44" s="20" t="s">
        <v>9</v>
      </c>
      <c r="D44" s="20" t="s">
        <v>44</v>
      </c>
      <c r="E44" s="20" t="s">
        <v>45</v>
      </c>
      <c r="F44" s="20" t="s">
        <v>46</v>
      </c>
      <c r="G44" s="19" t="s">
        <v>3</v>
      </c>
      <c r="H44" s="43"/>
      <c r="I44" s="43"/>
    </row>
    <row r="45" spans="1:13" s="3" customFormat="1" x14ac:dyDescent="0.25">
      <c r="A45" s="41"/>
      <c r="B45" s="19"/>
      <c r="C45" s="21"/>
      <c r="D45" s="21"/>
      <c r="E45" s="21"/>
      <c r="F45" s="21"/>
      <c r="G45" s="19" t="s">
        <v>4</v>
      </c>
      <c r="H45" s="43"/>
      <c r="I45" s="43"/>
    </row>
    <row r="46" spans="1:13" s="3" customFormat="1" ht="25.9" customHeight="1" thickBot="1" x14ac:dyDescent="0.3">
      <c r="A46" s="31"/>
      <c r="B46" s="22"/>
      <c r="C46" s="12"/>
      <c r="D46" s="12"/>
      <c r="E46" s="12"/>
      <c r="F46" s="12"/>
      <c r="G46" s="10" t="s">
        <v>5</v>
      </c>
      <c r="H46" s="44"/>
      <c r="I46" s="44"/>
    </row>
    <row r="47" spans="1:13" s="3" customFormat="1" ht="27" customHeight="1" thickBot="1" x14ac:dyDescent="0.3">
      <c r="A47" s="8" t="s">
        <v>66</v>
      </c>
      <c r="B47" s="23" t="s">
        <v>47</v>
      </c>
      <c r="C47" s="12">
        <v>115818.18</v>
      </c>
      <c r="D47" s="12">
        <v>136070.64000000001</v>
      </c>
      <c r="E47" s="12">
        <v>134505.70000000001</v>
      </c>
      <c r="F47" s="12">
        <f>148905.41-F50-F48</f>
        <v>105477.27</v>
      </c>
      <c r="G47" s="45">
        <v>543243.61</v>
      </c>
      <c r="H47" s="30">
        <f>45500*12</f>
        <v>546000</v>
      </c>
      <c r="I47" s="30">
        <f>(C47+C48+C49+C50+D47+E47+F47+F48+F50)-H47</f>
        <v>18259.160000000033</v>
      </c>
    </row>
    <row r="48" spans="1:13" s="3" customFormat="1" ht="30" customHeight="1" thickBot="1" x14ac:dyDescent="0.3">
      <c r="A48" s="8" t="s">
        <v>67</v>
      </c>
      <c r="B48" s="23" t="s">
        <v>48</v>
      </c>
      <c r="C48" s="12"/>
      <c r="D48" s="12"/>
      <c r="E48" s="12"/>
      <c r="F48" s="12">
        <v>22750</v>
      </c>
      <c r="G48" s="46"/>
      <c r="H48" s="41"/>
      <c r="I48" s="41"/>
    </row>
    <row r="49" spans="1:9" s="3" customFormat="1" ht="32.25" thickBot="1" x14ac:dyDescent="0.3">
      <c r="A49" s="8" t="s">
        <v>68</v>
      </c>
      <c r="B49" s="23" t="s">
        <v>49</v>
      </c>
      <c r="C49" s="12"/>
      <c r="D49" s="12"/>
      <c r="E49" s="12"/>
      <c r="F49" s="12"/>
      <c r="G49" s="46"/>
      <c r="H49" s="41"/>
      <c r="I49" s="41"/>
    </row>
    <row r="50" spans="1:9" s="3" customFormat="1" ht="32.25" thickBot="1" x14ac:dyDescent="0.3">
      <c r="A50" s="8" t="s">
        <v>69</v>
      </c>
      <c r="B50" s="23" t="s">
        <v>50</v>
      </c>
      <c r="C50" s="12">
        <v>28959.23</v>
      </c>
      <c r="D50" s="12"/>
      <c r="E50" s="12"/>
      <c r="F50" s="12">
        <v>20678.14</v>
      </c>
      <c r="G50" s="47"/>
      <c r="H50" s="31"/>
      <c r="I50" s="31"/>
    </row>
    <row r="51" spans="1:9" ht="18.75" x14ac:dyDescent="0.25">
      <c r="A51" s="24"/>
    </row>
    <row r="52" spans="1:9" ht="18.75" x14ac:dyDescent="0.25">
      <c r="A52" s="24"/>
      <c r="D52" s="25">
        <f>SUM(C47:F50)</f>
        <v>564259.16</v>
      </c>
    </row>
  </sheetData>
  <mergeCells count="28">
    <mergeCell ref="E2:I2"/>
    <mergeCell ref="G3:I3"/>
    <mergeCell ref="G4:I4"/>
    <mergeCell ref="H47:H50"/>
    <mergeCell ref="I47:I50"/>
    <mergeCell ref="G10:G11"/>
    <mergeCell ref="H10:H11"/>
    <mergeCell ref="G47:G50"/>
    <mergeCell ref="A6:I6"/>
    <mergeCell ref="G28:G29"/>
    <mergeCell ref="H28:H29"/>
    <mergeCell ref="I28:I29"/>
    <mergeCell ref="A20:A31"/>
    <mergeCell ref="C28:C29"/>
    <mergeCell ref="D28:D29"/>
    <mergeCell ref="E28:E29"/>
    <mergeCell ref="A36:A37"/>
    <mergeCell ref="A42:I42"/>
    <mergeCell ref="A43:A46"/>
    <mergeCell ref="H43:H46"/>
    <mergeCell ref="I43:I46"/>
    <mergeCell ref="F28:F29"/>
    <mergeCell ref="C10:F10"/>
    <mergeCell ref="I10:I11"/>
    <mergeCell ref="B7:H7"/>
    <mergeCell ref="A8:H8"/>
    <mergeCell ref="B10:B11"/>
    <mergeCell ref="A10:A11"/>
  </mergeCells>
  <pageMargins left="0.11811023622047245" right="0.11811023622047245" top="0.35433070866141736" bottom="0.35433070866141736" header="0.31496062992125984" footer="0.31496062992125984"/>
  <pageSetup paperSize="9" orientation="landscape" r:id="rId1"/>
  <rowBreaks count="2" manualBreakCount="2">
    <brk id="19" max="8" man="1"/>
    <brk id="41" max="8" man="1"/>
  </rowBreaks>
  <colBreaks count="1" manualBreakCount="1">
    <brk id="9" min="4" max="4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2024-02-26T13:51:32Z</dcterms:modified>
</cp:coreProperties>
</file>